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ormr\Dropbox\Renewable energy financd\calculations\"/>
    </mc:Choice>
  </mc:AlternateContent>
  <xr:revisionPtr revIDLastSave="0" documentId="13_ncr:1_{27F6BA62-0984-4CFC-8FD7-7E62FCAB00F5}" xr6:coauthVersionLast="47" xr6:coauthVersionMax="47" xr10:uidLastSave="{00000000-0000-0000-0000-000000000000}"/>
  <bookViews>
    <workbookView xWindow="0" yWindow="78" windowWidth="23028" windowHeight="13680" xr2:uid="{711E5793-451A-4ADB-88E9-6C224CECCC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D50" i="1"/>
  <c r="A49" i="1"/>
  <c r="A21" i="1"/>
  <c r="A22" i="1" s="1"/>
  <c r="B20" i="1"/>
  <c r="B10" i="1"/>
  <c r="B16" i="1"/>
  <c r="B15" i="1"/>
  <c r="B11" i="1"/>
  <c r="B9" i="1"/>
  <c r="B14" i="1"/>
  <c r="A23" i="1" l="1"/>
  <c r="B22" i="1"/>
  <c r="B21" i="1"/>
  <c r="B1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B30" i="1" l="1"/>
  <c r="A31" i="1"/>
  <c r="A32" i="1" l="1"/>
  <c r="B31" i="1"/>
  <c r="A33" i="1" l="1"/>
  <c r="B32" i="1"/>
  <c r="A34" i="1" l="1"/>
  <c r="B34" i="1" s="1"/>
  <c r="B33" i="1"/>
</calcChain>
</file>

<file path=xl/sharedStrings.xml><?xml version="1.0" encoding="utf-8"?>
<sst xmlns="http://schemas.openxmlformats.org/spreadsheetml/2006/main" count="23" uniqueCount="23">
  <si>
    <t>Capex utility PV $ per Kw</t>
  </si>
  <si>
    <t>nameplate</t>
  </si>
  <si>
    <t>Cost of farm</t>
  </si>
  <si>
    <t>annual capital return 8% 20 years</t>
  </si>
  <si>
    <t>annual capital return 12% 20 years</t>
  </si>
  <si>
    <t>Annual maintenance $ per kW</t>
  </si>
  <si>
    <t>Annual maintenance total</t>
  </si>
  <si>
    <t>Cost per MWh at 12%</t>
  </si>
  <si>
    <t>Cost per MWh at 8%</t>
  </si>
  <si>
    <t>Capacity factor</t>
  </si>
  <si>
    <t>Yearly production megawatts</t>
  </si>
  <si>
    <t xml:space="preserve"> =b8*b4*24*365</t>
  </si>
  <si>
    <t xml:space="preserve"> =PMT(0.08,20,-B10)</t>
  </si>
  <si>
    <t xml:space="preserve"> =PMT(0.12,20,-B10)</t>
  </si>
  <si>
    <t xml:space="preserve"> =(B12+B14)/B9</t>
  </si>
  <si>
    <t xml:space="preserve"> =(B11+B14)/B9</t>
  </si>
  <si>
    <t xml:space="preserve"> =B3*B8*1000</t>
  </si>
  <si>
    <t>solar 500 MW</t>
  </si>
  <si>
    <t>megawatts or 500,000 kilowatts</t>
  </si>
  <si>
    <t>Solar PV for completion 2026 with time shifting batteries</t>
  </si>
  <si>
    <t>rate of return</t>
  </si>
  <si>
    <t>Price / megawatt hour</t>
  </si>
  <si>
    <t>Net cost per megawatt hour 60% additioal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</si>
</sst>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Price / Megawatt Hour versus</a:t>
            </a:r>
          </a:p>
          <a:p>
            <a:pPr>
              <a:defRPr b="1" i="0" baseline="0"/>
            </a:pPr>
            <a:r>
              <a:rPr lang="en-US" b="1" i="0" baseline="0"/>
              <a:t>Rate of Return 500 MW Farm</a:t>
            </a:r>
          </a:p>
        </c:rich>
      </c:tx>
      <c:layout>
        <c:manualLayout>
          <c:xMode val="edge"/>
          <c:yMode val="edge"/>
          <c:x val="0.30549637882415803"/>
          <c:y val="2.56586390819460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Price / megawatt hour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Sheet1!$A$20:$A$34</c:f>
              <c:numCache>
                <c:formatCode>0%</c:formatCode>
                <c:ptCount val="15"/>
                <c:pt idx="0">
                  <c:v>0.14000000000000001</c:v>
                </c:pt>
                <c:pt idx="1">
                  <c:v>0.13</c:v>
                </c:pt>
                <c:pt idx="2">
                  <c:v>0.12000000000000001</c:v>
                </c:pt>
                <c:pt idx="3">
                  <c:v>0.11000000000000001</c:v>
                </c:pt>
                <c:pt idx="4">
                  <c:v>0.10000000000000002</c:v>
                </c:pt>
                <c:pt idx="5">
                  <c:v>9.0000000000000024E-2</c:v>
                </c:pt>
                <c:pt idx="6">
                  <c:v>8.0000000000000029E-2</c:v>
                </c:pt>
                <c:pt idx="7">
                  <c:v>7.0000000000000034E-2</c:v>
                </c:pt>
                <c:pt idx="8">
                  <c:v>6.0000000000000032E-2</c:v>
                </c:pt>
                <c:pt idx="9">
                  <c:v>5.0000000000000031E-2</c:v>
                </c:pt>
                <c:pt idx="10">
                  <c:v>4.0000000000000029E-2</c:v>
                </c:pt>
                <c:pt idx="11">
                  <c:v>3.0000000000000027E-2</c:v>
                </c:pt>
                <c:pt idx="12">
                  <c:v>2.0000000000000025E-2</c:v>
                </c:pt>
                <c:pt idx="13">
                  <c:v>1.0000000000000024E-2</c:v>
                </c:pt>
                <c:pt idx="14">
                  <c:v>2.4286128663675299E-17</c:v>
                </c:pt>
              </c:numCache>
            </c:numRef>
          </c:xVal>
          <c:yVal>
            <c:numRef>
              <c:f>Sheet1!$B$20:$B$34</c:f>
              <c:numCache>
                <c:formatCode>"$"#,##0</c:formatCode>
                <c:ptCount val="15"/>
                <c:pt idx="0">
                  <c:v>160.80785547898438</c:v>
                </c:pt>
                <c:pt idx="1">
                  <c:v>152.13622583195601</c:v>
                </c:pt>
                <c:pt idx="2">
                  <c:v>143.62251876130296</c:v>
                </c:pt>
                <c:pt idx="3">
                  <c:v>135.28146170306525</c:v>
                </c:pt>
                <c:pt idx="4">
                  <c:v>127.12839018246611</c:v>
                </c:pt>
                <c:pt idx="5">
                  <c:v>119.17910731420289</c:v>
                </c:pt>
                <c:pt idx="6">
                  <c:v>111.44970749357599</c:v>
                </c:pt>
                <c:pt idx="7">
                  <c:v>103.9563637603482</c:v>
                </c:pt>
                <c:pt idx="8">
                  <c:v>96.715080068069966</c:v>
                </c:pt>
                <c:pt idx="9">
                  <c:v>89.741411789735594</c:v>
                </c:pt>
                <c:pt idx="10">
                  <c:v>83.05016014748108</c:v>
                </c:pt>
                <c:pt idx="11">
                  <c:v>76.655048727438441</c:v>
                </c:pt>
                <c:pt idx="12">
                  <c:v>70.568392637278038</c:v>
                </c:pt>
                <c:pt idx="13">
                  <c:v>64.800772949412348</c:v>
                </c:pt>
                <c:pt idx="14">
                  <c:v>59.360730593607322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F-4786-9422-D58BA309C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696464"/>
        <c:axId val="1928696944"/>
      </c:scatterChart>
      <c:valAx>
        <c:axId val="192869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696944"/>
        <c:crosses val="autoZero"/>
        <c:crossBetween val="midCat"/>
      </c:valAx>
      <c:valAx>
        <c:axId val="192869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69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101600</xdr:rowOff>
    </xdr:from>
    <xdr:to>
      <xdr:col>4</xdr:col>
      <xdr:colOff>114300</xdr:colOff>
      <xdr:row>5</xdr:row>
      <xdr:rowOff>128270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80BCD0-DEE6-C620-A7FF-936A7F86CE90}"/>
            </a:ext>
          </a:extLst>
        </xdr:cNvPr>
        <xdr:cNvSpPr txBox="1"/>
      </xdr:nvSpPr>
      <xdr:spPr>
        <a:xfrm>
          <a:off x="4711700" y="101600"/>
          <a:ext cx="4794250" cy="947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Capex from National Renewable Energy Laboratory 2023 Annual</a:t>
          </a:r>
          <a:r>
            <a:rPr lang="en-US" sz="1100" baseline="0"/>
            <a:t> Technology Baseline spreadsheet. Completion 2026. Utility PV solar array class 6 moderate $1206. Battery 2 hour conservative  $1054.  Total 1206+1054 truncate to $2200.</a:t>
          </a:r>
        </a:p>
        <a:p>
          <a:endParaRPr lang="en-US" sz="1100" baseline="0"/>
        </a:p>
        <a:p>
          <a:r>
            <a:rPr lang="en-US" sz="1100" baseline="0"/>
            <a:t>Capacity factor same</a:t>
          </a:r>
          <a:endParaRPr lang="en-US" sz="1100"/>
        </a:p>
      </xdr:txBody>
    </xdr:sp>
    <xdr:clientData/>
  </xdr:twoCellAnchor>
  <xdr:twoCellAnchor>
    <xdr:from>
      <xdr:col>3</xdr:col>
      <xdr:colOff>1652270</xdr:colOff>
      <xdr:row>10</xdr:row>
      <xdr:rowOff>52070</xdr:rowOff>
    </xdr:from>
    <xdr:to>
      <xdr:col>4</xdr:col>
      <xdr:colOff>433070</xdr:colOff>
      <xdr:row>13</xdr:row>
      <xdr:rowOff>44450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B791B90-E4F7-1C29-DD27-267E6E3485A7}"/>
            </a:ext>
          </a:extLst>
        </xdr:cNvPr>
        <xdr:cNvSpPr txBox="1"/>
      </xdr:nvSpPr>
      <xdr:spPr>
        <a:xfrm>
          <a:off x="6040120" y="1893570"/>
          <a:ext cx="3784600" cy="544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numbers are</a:t>
          </a:r>
          <a:r>
            <a:rPr lang="en-US" sz="1100" baseline="0"/>
            <a:t> not exact. Depends on sunshine, technology, assumptions.</a:t>
          </a:r>
          <a:endParaRPr lang="en-US" sz="1100"/>
        </a:p>
      </xdr:txBody>
    </xdr:sp>
    <xdr:clientData/>
  </xdr:twoCellAnchor>
  <xdr:twoCellAnchor>
    <xdr:from>
      <xdr:col>3</xdr:col>
      <xdr:colOff>659445</xdr:colOff>
      <xdr:row>20</xdr:row>
      <xdr:rowOff>89376</xdr:rowOff>
    </xdr:from>
    <xdr:to>
      <xdr:col>7</xdr:col>
      <xdr:colOff>234950</xdr:colOff>
      <xdr:row>43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CC9003-1CC8-F74F-A7A1-405154F39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6A97-E0E6-42AB-97BF-22CA25628B1F}">
  <dimension ref="A1:D50"/>
  <sheetViews>
    <sheetView tabSelected="1" topLeftCell="A26" workbookViewId="0">
      <selection activeCell="A46" sqref="A46"/>
    </sheetView>
  </sheetViews>
  <sheetFormatPr defaultRowHeight="14.4" x14ac:dyDescent="0.55000000000000004"/>
  <cols>
    <col min="1" max="1" width="36.734375" customWidth="1"/>
    <col min="2" max="2" width="16.578125" customWidth="1"/>
    <col min="3" max="3" width="7.1015625" customWidth="1"/>
    <col min="4" max="4" width="69.05078125" customWidth="1"/>
  </cols>
  <sheetData>
    <row r="1" spans="1:4" x14ac:dyDescent="0.55000000000000004">
      <c r="A1" t="s">
        <v>19</v>
      </c>
    </row>
    <row r="3" spans="1:4" x14ac:dyDescent="0.55000000000000004">
      <c r="A3" t="s">
        <v>0</v>
      </c>
      <c r="B3" s="4">
        <v>2200</v>
      </c>
    </row>
    <row r="4" spans="1:4" x14ac:dyDescent="0.55000000000000004">
      <c r="A4" t="s">
        <v>9</v>
      </c>
      <c r="B4">
        <v>0.25</v>
      </c>
    </row>
    <row r="7" spans="1:4" x14ac:dyDescent="0.55000000000000004">
      <c r="A7" t="s">
        <v>17</v>
      </c>
    </row>
    <row r="8" spans="1:4" x14ac:dyDescent="0.55000000000000004">
      <c r="A8" t="s">
        <v>1</v>
      </c>
      <c r="B8" s="1">
        <v>500</v>
      </c>
      <c r="D8" t="s">
        <v>18</v>
      </c>
    </row>
    <row r="9" spans="1:4" x14ac:dyDescent="0.55000000000000004">
      <c r="A9" t="s">
        <v>10</v>
      </c>
      <c r="B9" s="2">
        <f>B8*B4*24*365</f>
        <v>1095000</v>
      </c>
      <c r="D9" t="s">
        <v>11</v>
      </c>
    </row>
    <row r="10" spans="1:4" x14ac:dyDescent="0.55000000000000004">
      <c r="A10" t="s">
        <v>2</v>
      </c>
      <c r="B10" s="3">
        <f>B3*B8*1000</f>
        <v>1100000000</v>
      </c>
      <c r="D10" t="s">
        <v>16</v>
      </c>
    </row>
    <row r="11" spans="1:4" x14ac:dyDescent="0.55000000000000004">
      <c r="A11" t="s">
        <v>3</v>
      </c>
      <c r="B11" s="4">
        <f>PMT(0.08,20,-B10)</f>
        <v>112037429.70546567</v>
      </c>
      <c r="D11" t="s">
        <v>12</v>
      </c>
    </row>
    <row r="12" spans="1:4" x14ac:dyDescent="0.55000000000000004">
      <c r="A12" t="s">
        <v>4</v>
      </c>
      <c r="B12" s="4">
        <f>PMT(0.12,20,-B10)</f>
        <v>147266658.04362673</v>
      </c>
      <c r="D12" t="s">
        <v>13</v>
      </c>
    </row>
    <row r="13" spans="1:4" x14ac:dyDescent="0.55000000000000004">
      <c r="A13" t="s">
        <v>5</v>
      </c>
      <c r="B13" s="4">
        <v>20</v>
      </c>
    </row>
    <row r="14" spans="1:4" x14ac:dyDescent="0.55000000000000004">
      <c r="A14" t="s">
        <v>6</v>
      </c>
      <c r="B14" s="4">
        <f>B13*B8*1000</f>
        <v>10000000</v>
      </c>
    </row>
    <row r="15" spans="1:4" x14ac:dyDescent="0.55000000000000004">
      <c r="A15" t="s">
        <v>7</v>
      </c>
      <c r="B15" s="4">
        <f>(B12+B14)/B9</f>
        <v>143.62251876130296</v>
      </c>
      <c r="D15" t="s">
        <v>14</v>
      </c>
    </row>
    <row r="16" spans="1:4" x14ac:dyDescent="0.55000000000000004">
      <c r="A16" t="s">
        <v>8</v>
      </c>
      <c r="B16" s="4">
        <f>(B11+B14)/B9</f>
        <v>111.44970749357596</v>
      </c>
      <c r="D16" s="4" t="s">
        <v>15</v>
      </c>
    </row>
    <row r="17" spans="1:2" x14ac:dyDescent="0.55000000000000004">
      <c r="B17">
        <v>375</v>
      </c>
    </row>
    <row r="19" spans="1:2" x14ac:dyDescent="0.55000000000000004">
      <c r="A19" t="s">
        <v>20</v>
      </c>
      <c r="B19" t="s">
        <v>21</v>
      </c>
    </row>
    <row r="20" spans="1:2" x14ac:dyDescent="0.55000000000000004">
      <c r="A20" s="5">
        <v>0.14000000000000001</v>
      </c>
      <c r="B20" s="3">
        <f>(-PMT(A20,20,1100000000)+10000000)/1095000</f>
        <v>160.80785547898438</v>
      </c>
    </row>
    <row r="21" spans="1:2" x14ac:dyDescent="0.55000000000000004">
      <c r="A21" s="5">
        <f>A20-0.01</f>
        <v>0.13</v>
      </c>
      <c r="B21" s="3">
        <f t="shared" ref="B21:B34" si="0">(-PMT(A21,20,1100000000)+10000000)/1095000</f>
        <v>152.13622583195601</v>
      </c>
    </row>
    <row r="22" spans="1:2" x14ac:dyDescent="0.55000000000000004">
      <c r="A22" s="5">
        <f t="shared" ref="A22:A33" si="1">A21-0.01</f>
        <v>0.12000000000000001</v>
      </c>
      <c r="B22" s="3">
        <f t="shared" si="0"/>
        <v>143.62251876130296</v>
      </c>
    </row>
    <row r="23" spans="1:2" x14ac:dyDescent="0.55000000000000004">
      <c r="A23" s="5">
        <f t="shared" si="1"/>
        <v>0.11000000000000001</v>
      </c>
      <c r="B23" s="3">
        <f t="shared" si="0"/>
        <v>135.28146170306525</v>
      </c>
    </row>
    <row r="24" spans="1:2" x14ac:dyDescent="0.55000000000000004">
      <c r="A24" s="5">
        <f t="shared" si="1"/>
        <v>0.10000000000000002</v>
      </c>
      <c r="B24" s="3">
        <f t="shared" si="0"/>
        <v>127.12839018246611</v>
      </c>
    </row>
    <row r="25" spans="1:2" x14ac:dyDescent="0.55000000000000004">
      <c r="A25" s="5">
        <f t="shared" si="1"/>
        <v>9.0000000000000024E-2</v>
      </c>
      <c r="B25" s="3">
        <f t="shared" si="0"/>
        <v>119.17910731420289</v>
      </c>
    </row>
    <row r="26" spans="1:2" x14ac:dyDescent="0.55000000000000004">
      <c r="A26" s="5">
        <f t="shared" si="1"/>
        <v>8.0000000000000029E-2</v>
      </c>
      <c r="B26" s="3">
        <f t="shared" si="0"/>
        <v>111.44970749357599</v>
      </c>
    </row>
    <row r="27" spans="1:2" x14ac:dyDescent="0.55000000000000004">
      <c r="A27" s="5">
        <f t="shared" si="1"/>
        <v>7.0000000000000034E-2</v>
      </c>
      <c r="B27" s="3">
        <f t="shared" si="0"/>
        <v>103.9563637603482</v>
      </c>
    </row>
    <row r="28" spans="1:2" x14ac:dyDescent="0.55000000000000004">
      <c r="A28" s="5">
        <f t="shared" si="1"/>
        <v>6.0000000000000032E-2</v>
      </c>
      <c r="B28" s="3">
        <f t="shared" si="0"/>
        <v>96.715080068069966</v>
      </c>
    </row>
    <row r="29" spans="1:2" x14ac:dyDescent="0.55000000000000004">
      <c r="A29" s="5">
        <f t="shared" si="1"/>
        <v>5.0000000000000031E-2</v>
      </c>
      <c r="B29" s="3">
        <f t="shared" si="0"/>
        <v>89.741411789735594</v>
      </c>
    </row>
    <row r="30" spans="1:2" x14ac:dyDescent="0.55000000000000004">
      <c r="A30" s="5">
        <f t="shared" si="1"/>
        <v>4.0000000000000029E-2</v>
      </c>
      <c r="B30" s="3">
        <f t="shared" si="0"/>
        <v>83.05016014748108</v>
      </c>
    </row>
    <row r="31" spans="1:2" x14ac:dyDescent="0.55000000000000004">
      <c r="A31" s="5">
        <f t="shared" si="1"/>
        <v>3.0000000000000027E-2</v>
      </c>
      <c r="B31" s="3">
        <f t="shared" si="0"/>
        <v>76.655048727438441</v>
      </c>
    </row>
    <row r="32" spans="1:2" x14ac:dyDescent="0.55000000000000004">
      <c r="A32" s="5">
        <f t="shared" si="1"/>
        <v>2.0000000000000025E-2</v>
      </c>
      <c r="B32" s="3">
        <f t="shared" si="0"/>
        <v>70.568392637278038</v>
      </c>
    </row>
    <row r="33" spans="1:2" x14ac:dyDescent="0.55000000000000004">
      <c r="A33" s="5">
        <f t="shared" si="1"/>
        <v>1.0000000000000024E-2</v>
      </c>
      <c r="B33" s="3">
        <f t="shared" si="0"/>
        <v>64.800772949412348</v>
      </c>
    </row>
    <row r="34" spans="1:2" x14ac:dyDescent="0.55000000000000004">
      <c r="A34" s="5">
        <f>A33-0.01</f>
        <v>2.4286128663675299E-17</v>
      </c>
      <c r="B34" s="3">
        <f t="shared" si="0"/>
        <v>59.360730593607322</v>
      </c>
    </row>
    <row r="48" spans="1:2" x14ac:dyDescent="0.55000000000000004">
      <c r="A48" t="s">
        <v>22</v>
      </c>
    </row>
    <row r="49" spans="1:4" x14ac:dyDescent="0.55000000000000004">
      <c r="A49" s="5">
        <f>0.08</f>
        <v>0.08</v>
      </c>
      <c r="B49" s="3">
        <f>(-PMT(A49,20,1100000000*0.4)+10000000)/1095000</f>
        <v>50.059335052224903</v>
      </c>
    </row>
    <row r="50" spans="1:4" x14ac:dyDescent="0.55000000000000004">
      <c r="D50">
        <f>111*0.45</f>
        <v>49.95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Rogers</dc:creator>
  <cp:lastModifiedBy>Norman Rogers</cp:lastModifiedBy>
  <dcterms:created xsi:type="dcterms:W3CDTF">2024-09-29T09:10:50Z</dcterms:created>
  <dcterms:modified xsi:type="dcterms:W3CDTF">2024-11-09T13:51:08Z</dcterms:modified>
</cp:coreProperties>
</file>